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gvcog1.sharepoint.com/sites/SGVCOG/Shared Documents/General/RPP Dept/Project Files/Local Programs/LACAHSA/RPHP/Legal Supplemental/"/>
    </mc:Choice>
  </mc:AlternateContent>
  <xr:revisionPtr revIDLastSave="2" documentId="11_92B3BE1C25FBD7B041F82BA91681317D1E5B6414" xr6:coauthVersionLast="47" xr6:coauthVersionMax="47" xr10:uidLastSave="{06DC1457-1282-4FFB-AEB9-7A9542E5810B}"/>
  <bookViews>
    <workbookView xWindow="28680" yWindow="-120" windowWidth="29040" windowHeight="16440" xr2:uid="{00000000-000D-0000-FFFF-FFFF00000000}"/>
  </bookViews>
  <sheets>
    <sheet name="Template Budget" sheetId="1" r:id="rId1"/>
    <sheet name="Rate Calculator" sheetId="2" r:id="rId2"/>
    <sheet name="Sample Budget" sheetId="3" r:id="rId3"/>
    <sheet name="Sample Rate Calculato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4" l="1"/>
  <c r="C8" i="4"/>
  <c r="K8" i="4" s="1"/>
  <c r="K7" i="4"/>
  <c r="B14" i="3" s="1"/>
  <c r="J7" i="4"/>
  <c r="C7" i="4"/>
  <c r="E7" i="4" s="1"/>
  <c r="F7" i="4" s="1"/>
  <c r="L7" i="4" s="1"/>
  <c r="C14" i="3" s="1"/>
  <c r="J6" i="4"/>
  <c r="E6" i="4"/>
  <c r="F6" i="4" s="1"/>
  <c r="C6" i="4"/>
  <c r="K6" i="4" s="1"/>
  <c r="J5" i="4"/>
  <c r="C5" i="4"/>
  <c r="G5" i="4" s="1"/>
  <c r="K4" i="4"/>
  <c r="J4" i="4"/>
  <c r="G4" i="4"/>
  <c r="E4" i="4"/>
  <c r="F4" i="4" s="1"/>
  <c r="C4" i="4"/>
  <c r="K3" i="4"/>
  <c r="B6" i="3" s="1"/>
  <c r="J3" i="4"/>
  <c r="C3" i="4"/>
  <c r="G3" i="4" s="1"/>
  <c r="K2" i="4"/>
  <c r="B4" i="3" s="1"/>
  <c r="J2" i="4"/>
  <c r="G2" i="4"/>
  <c r="E2" i="4"/>
  <c r="F2" i="4" s="1"/>
  <c r="L2" i="4" s="1"/>
  <c r="C2" i="4"/>
  <c r="E22" i="3"/>
  <c r="A15" i="3"/>
  <c r="A14" i="3"/>
  <c r="A9" i="3"/>
  <c r="A8" i="3"/>
  <c r="B7" i="3"/>
  <c r="A7" i="3"/>
  <c r="A6" i="3"/>
  <c r="A5" i="3"/>
  <c r="A4" i="3"/>
  <c r="A3" i="3"/>
  <c r="J8" i="2"/>
  <c r="C8" i="2"/>
  <c r="K8" i="2" s="1"/>
  <c r="K7" i="2"/>
  <c r="J7" i="2"/>
  <c r="C7" i="2"/>
  <c r="J6" i="2"/>
  <c r="C6" i="2"/>
  <c r="K6" i="2" s="1"/>
  <c r="J5" i="2"/>
  <c r="C5" i="2"/>
  <c r="K5" i="2" s="1"/>
  <c r="K4" i="2"/>
  <c r="J4" i="2"/>
  <c r="G4" i="2"/>
  <c r="E4" i="2"/>
  <c r="F4" i="2" s="1"/>
  <c r="C4" i="2"/>
  <c r="K3" i="2"/>
  <c r="J3" i="2"/>
  <c r="G3" i="2"/>
  <c r="C3" i="2"/>
  <c r="E3" i="2" s="1"/>
  <c r="F3" i="2" s="1"/>
  <c r="K2" i="2"/>
  <c r="J2" i="2"/>
  <c r="G2" i="2"/>
  <c r="C2" i="2"/>
  <c r="E2" i="2" s="1"/>
  <c r="F2" i="2" s="1"/>
  <c r="E22" i="1"/>
  <c r="E15" i="1"/>
  <c r="E14" i="1"/>
  <c r="E16" i="1" s="1"/>
  <c r="E23" i="1" s="1"/>
  <c r="E9" i="1"/>
  <c r="E8" i="1"/>
  <c r="E7" i="1"/>
  <c r="E6" i="1"/>
  <c r="E5" i="1"/>
  <c r="E4" i="1"/>
  <c r="E3" i="1"/>
  <c r="E10" i="1" l="1"/>
  <c r="B12" i="1" s="1"/>
  <c r="L6" i="4"/>
  <c r="C9" i="3" s="1"/>
  <c r="H6" i="4"/>
  <c r="L2" i="2"/>
  <c r="M2" i="2" s="1"/>
  <c r="H2" i="2"/>
  <c r="H2" i="4"/>
  <c r="L3" i="2"/>
  <c r="H3" i="2"/>
  <c r="M4" i="2"/>
  <c r="M5" i="2"/>
  <c r="E14" i="3"/>
  <c r="M6" i="4"/>
  <c r="B9" i="3"/>
  <c r="E9" i="3" s="1"/>
  <c r="L4" i="2"/>
  <c r="H4" i="2"/>
  <c r="H4" i="4"/>
  <c r="L4" i="4"/>
  <c r="C7" i="3" s="1"/>
  <c r="E7" i="3" s="1"/>
  <c r="E4" i="3"/>
  <c r="M4" i="4"/>
  <c r="M8" i="4"/>
  <c r="B15" i="3"/>
  <c r="C5" i="3"/>
  <c r="C3" i="3"/>
  <c r="C4" i="3"/>
  <c r="M3" i="2"/>
  <c r="M6" i="2"/>
  <c r="H5" i="4"/>
  <c r="G6" i="4"/>
  <c r="E8" i="4"/>
  <c r="F8" i="4" s="1"/>
  <c r="L8" i="4" s="1"/>
  <c r="C15" i="3" s="1"/>
  <c r="H6" i="2"/>
  <c r="G7" i="2"/>
  <c r="B3" i="3"/>
  <c r="E3" i="3" s="1"/>
  <c r="B5" i="3"/>
  <c r="E5" i="3" s="1"/>
  <c r="M2" i="4"/>
  <c r="G7" i="4"/>
  <c r="E5" i="2"/>
  <c r="F5" i="2" s="1"/>
  <c r="L5" i="2" s="1"/>
  <c r="E6" i="2"/>
  <c r="F6" i="2" s="1"/>
  <c r="L6" i="2" s="1"/>
  <c r="M7" i="4"/>
  <c r="G5" i="2"/>
  <c r="E7" i="2"/>
  <c r="F7" i="2" s="1"/>
  <c r="L7" i="2" s="1"/>
  <c r="M7" i="2" s="1"/>
  <c r="H5" i="2"/>
  <c r="G6" i="2"/>
  <c r="E8" i="2"/>
  <c r="F8" i="2" s="1"/>
  <c r="L8" i="2" s="1"/>
  <c r="M8" i="2" s="1"/>
  <c r="G8" i="2"/>
  <c r="K5" i="4"/>
  <c r="H7" i="4"/>
  <c r="G8" i="4"/>
  <c r="E3" i="4"/>
  <c r="F3" i="4" s="1"/>
  <c r="H8" i="4"/>
  <c r="E5" i="4"/>
  <c r="F5" i="4" s="1"/>
  <c r="L5" i="4" s="1"/>
  <c r="C8" i="3" s="1"/>
  <c r="E16" i="3" l="1"/>
  <c r="E23" i="3" s="1"/>
  <c r="H3" i="4"/>
  <c r="L3" i="4"/>
  <c r="H7" i="2"/>
  <c r="H8" i="2"/>
  <c r="B8" i="3"/>
  <c r="E8" i="3" s="1"/>
  <c r="M5" i="4"/>
  <c r="E15" i="3"/>
  <c r="C6" i="3" l="1"/>
  <c r="E6" i="3" s="1"/>
  <c r="E10" i="3" s="1"/>
  <c r="B12" i="3" s="1"/>
  <c r="M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tc={2c229a32-d042-434c-9e3f-81aa6b754fe4}</author>
    <author>tc={f5f32874-bae0-45c6-8289-09282da1fd5d}</author>
    <author>tc={b73abf39-9e74-4011-8529-71d6e47a3796}</author>
    <author>tc={3ddc83b8-d47d-4fc1-b2b1-1195c6badeb1}</author>
  </authors>
  <commentList>
    <comment ref="B3" authorId="0" shapeId="0" xr:uid="{2C229A32-D042-434C-9E3F-81AA6B754F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from Rate Calculator Sheet</t>
      </text>
    </comment>
    <comment ref="C3" authorId="1" shapeId="0" xr:uid="{F5F32874-BAE0-45C6-8289-09282DA1FD5D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from Rate Calculator Sheet</t>
      </text>
    </comment>
    <comment ref="B14" authorId="2" shapeId="0" xr:uid="{B73ABF39-9E74-4011-8529-71D6E47A3796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from Rate Calculator Sheet</t>
      </text>
    </comment>
    <comment ref="C14" authorId="3" shapeId="0" xr:uid="{3DDC83B8-D47D-4FC1-B2B1-1195C6BADEB1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from Rate Calculator Sheet</t>
      </text>
    </comment>
  </commentList>
</comments>
</file>

<file path=xl/sharedStrings.xml><?xml version="1.0" encoding="utf-8"?>
<sst xmlns="http://schemas.openxmlformats.org/spreadsheetml/2006/main" count="68" uniqueCount="38">
  <si>
    <t>Position Title</t>
  </si>
  <si>
    <t>Hourly Rate (Salary)</t>
  </si>
  <si>
    <t>Hourly Fringe + Benefits</t>
  </si>
  <si>
    <t>FTE</t>
  </si>
  <si>
    <t>Annual Cost</t>
  </si>
  <si>
    <t>Copy from Rate Calculator Sheet</t>
  </si>
  <si>
    <t>Admin</t>
  </si>
  <si>
    <t>Title</t>
  </si>
  <si>
    <t>Admin Non-Personnel</t>
  </si>
  <si>
    <t>Insert Admin Line Items</t>
  </si>
  <si>
    <t>Admin Total</t>
  </si>
  <si>
    <t>Annual Salary</t>
  </si>
  <si>
    <t>Hourly Wage (2080 Hours)</t>
  </si>
  <si>
    <t>PTO Hours (Annual)</t>
  </si>
  <si>
    <t>Total PTO Fringe Cost</t>
  </si>
  <si>
    <t>Hourly PTO Fringe Cost</t>
  </si>
  <si>
    <t>Reimbursement w/o PTO Fringe Added</t>
  </si>
  <si>
    <t>Reimbursement w/ PTO Fringe Added</t>
  </si>
  <si>
    <t>Total Benefits (Annual)</t>
  </si>
  <si>
    <t>Hourly</t>
  </si>
  <si>
    <t>Hourly Wage</t>
  </si>
  <si>
    <t>Hourly Fringe Benefits</t>
  </si>
  <si>
    <t>Total FTE Reimbursement (Check)</t>
  </si>
  <si>
    <t>Insert assigned positions, including annual salary, PTO Hours, and employee benefits</t>
  </si>
  <si>
    <t>USE IN BUDGET SHEET</t>
  </si>
  <si>
    <t>Rent</t>
  </si>
  <si>
    <t>Insurance</t>
  </si>
  <si>
    <t>Telephone and Internet</t>
  </si>
  <si>
    <t>PTO Hours</t>
  </si>
  <si>
    <t>Total Benefits Annual)</t>
  </si>
  <si>
    <t>Staff Attorney</t>
  </si>
  <si>
    <t>Clerk</t>
  </si>
  <si>
    <t>Paralegal</t>
  </si>
  <si>
    <t>Supervising Attorney</t>
  </si>
  <si>
    <t>Director</t>
  </si>
  <si>
    <t>Accountant</t>
  </si>
  <si>
    <t>CEO</t>
  </si>
  <si>
    <t>USE IN BUDGET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</si>
</sst>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8" x14ac:knownFonts="1">
    <font>
      <sz val="10"/>
      <color rgb="FF000000"/>
      <name val="Arial"/>
      <scheme val="minor"/>
    </font>
    <font>
      <b/>
      <sz val="12"/>
      <color theme="1"/>
      <name val="Roboto"/>
    </font>
    <font>
      <sz val="12"/>
      <color theme="1"/>
      <name val="Roboto"/>
    </font>
    <font>
      <sz val="12"/>
      <color rgb="FF000000"/>
      <name val="Roboto"/>
    </font>
    <font>
      <sz val="12"/>
      <color rgb="FFFFFF00"/>
      <name val="Roboto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B7E1CD"/>
        <bgColor rgb="FFB7E1CD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164" fontId="3" fillId="3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3" fillId="2" borderId="0" xfId="0" applyFont="1" applyFill="1"/>
    <xf numFmtId="164" fontId="2" fillId="4" borderId="0" xfId="0" applyNumberFormat="1" applyFont="1" applyFill="1" applyAlignment="1">
      <alignment horizontal="right"/>
    </xf>
    <xf numFmtId="1" fontId="2" fillId="0" borderId="0" xfId="0" applyNumberFormat="1" applyFo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0" borderId="0" xfId="0" applyFont="1" applyAlignment="1">
      <alignment horizontal="right"/>
    </xf>
    <xf numFmtId="164" fontId="3" fillId="0" borderId="0" xfId="0" applyNumberFormat="1" applyFont="1"/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/>
    <xf numFmtId="0" fontId="2" fillId="0" borderId="1" xfId="0" applyFont="1" applyBorder="1"/>
    <xf numFmtId="164" fontId="3" fillId="0" borderId="1" xfId="0" applyNumberFormat="1" applyFont="1" applyBorder="1"/>
    <xf numFmtId="164" fontId="2" fillId="4" borderId="0" xfId="0" applyNumberFormat="1" applyFont="1" applyFill="1"/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 wrapText="1"/>
    </xf>
    <xf numFmtId="165" fontId="6" fillId="2" borderId="0" xfId="0" applyNumberFormat="1" applyFont="1" applyFill="1" applyAlignment="1">
      <alignment horizontal="left"/>
    </xf>
    <xf numFmtId="165" fontId="6" fillId="2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0" fontId="6" fillId="2" borderId="0" xfId="0" applyFont="1" applyFill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3" borderId="0" xfId="0" applyNumberFormat="1" applyFont="1" applyFill="1" applyAlignment="1">
      <alignment horizontal="right"/>
    </xf>
    <xf numFmtId="164" fontId="6" fillId="2" borderId="0" xfId="0" applyNumberFormat="1" applyFont="1" applyFill="1"/>
    <xf numFmtId="0" fontId="6" fillId="2" borderId="0" xfId="0" applyFont="1" applyFill="1"/>
    <xf numFmtId="165" fontId="6" fillId="2" borderId="0" xfId="0" applyNumberFormat="1" applyFont="1" applyFill="1"/>
    <xf numFmtId="0" fontId="6" fillId="0" borderId="0" xfId="0" applyFont="1"/>
    <xf numFmtId="0" fontId="7" fillId="2" borderId="0" xfId="0" applyFont="1" applyFill="1"/>
    <xf numFmtId="0" fontId="6" fillId="3" borderId="0" xfId="0" applyFont="1" applyFill="1"/>
    <xf numFmtId="0" fontId="7" fillId="3" borderId="0" xfId="0" applyFont="1" applyFill="1"/>
    <xf numFmtId="165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165" fontId="6" fillId="0" borderId="0" xfId="0" applyNumberFormat="1" applyFont="1"/>
  </cellXfs>
  <cellStyles count="1">
    <cellStyle name="Normal" xfId="0" builtinId="0"/>
  </cellStyles>
  <dxfs count="6">
    <dxf>
      <fill>
        <patternFill patternType="solid">
          <fgColor rgb="FF00FF00"/>
          <bgColor rgb="FF00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tie Ward" id="{B4A59D4B-A9E5-47F0-8888-3BE59BC3B2EB}" userId="" providerId="google-sheets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6-06-26T22:12:29.00" personId="{B4A59D4B-A9E5-47F0-8888-3BE59BC3B2EB}" id="{2C229A32-D042-434C-9E3F-81AA6B754FE4}">
    <text>Insert from Rate Calculator Sheet</text>
  </threadedComment>
  <threadedComment ref="C3" dT="2026-06-26T22:12:45.00" personId="{B4A59D4B-A9E5-47F0-8888-3BE59BC3B2EB}" id="{F5F32874-BAE0-45C6-8289-09282DA1FD5D}">
    <text>Insert from Rate Calculator Sheet</text>
  </threadedComment>
  <threadedComment ref="B14" dT="2026-06-26T22:12:59.00" personId="{B4A59D4B-A9E5-47F0-8888-3BE59BC3B2EB}" id="{B73ABF39-9E74-4011-8529-71D6E47A3796}">
    <text>Insert from Rate Calculator Sheet</text>
  </threadedComment>
  <threadedComment ref="C14" dT="2026-06-26T22:13:05.00" personId="{B4A59D4B-A9E5-47F0-8888-3BE59BC3B2EB}" id="{3DDC83B8-D47D-4FC1-B2B1-1195C6BADEB1}">
    <text>Insert from Rate Calculator Sheet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outlinePr summaryBelow="0" summaryRight="0"/>
  </sheetPr>
  <dimension ref="A1:Z989"/>
  <sheetViews>
    <sheetView tabSelected="1" workbookViewId="0">
      <selection activeCell="G6" sqref="G6"/>
    </sheetView>
  </sheetViews>
  <sheetFormatPr defaultColWidth="12.5703125" defaultRowHeight="15.75" customHeight="1" x14ac:dyDescent="0.2"/>
  <cols>
    <col min="1" max="1" width="36.140625" customWidth="1"/>
  </cols>
  <sheetData>
    <row r="1" spans="1:26" ht="15.75" customHeight="1" x14ac:dyDescent="0.25">
      <c r="A1" s="1"/>
      <c r="B1" s="2"/>
      <c r="C1" s="3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1" t="s">
        <v>0</v>
      </c>
      <c r="B2" s="4" t="s">
        <v>1</v>
      </c>
      <c r="C2" s="5" t="s">
        <v>2</v>
      </c>
      <c r="D2" s="6" t="s">
        <v>3</v>
      </c>
      <c r="E2" s="7" t="s">
        <v>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8" t="s">
        <v>5</v>
      </c>
      <c r="B3" s="9"/>
      <c r="C3" s="10"/>
      <c r="D3" s="11">
        <v>1</v>
      </c>
      <c r="E3" s="12">
        <f>(B3+C3)*(2080-'Rate Calculator'!$D$2)*D3</f>
        <v>0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8"/>
      <c r="B4" s="9"/>
      <c r="C4" s="10"/>
      <c r="D4" s="11">
        <v>1</v>
      </c>
      <c r="E4" s="12">
        <f>(B4+C4)*(2080-'Rate Calculator'!$D$2)*D4</f>
        <v>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8"/>
      <c r="B5" s="9"/>
      <c r="C5" s="10"/>
      <c r="D5" s="11">
        <v>1</v>
      </c>
      <c r="E5" s="12">
        <f>(B5+C5)*(2080-'Rate Calculator'!$D$2)*D5</f>
        <v>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8"/>
      <c r="B6" s="9"/>
      <c r="C6" s="10"/>
      <c r="D6" s="11">
        <v>1</v>
      </c>
      <c r="E6" s="12">
        <f t="shared" ref="E6:E9" si="0">(B6+C6)*2080*D6</f>
        <v>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8"/>
      <c r="B7" s="9"/>
      <c r="C7" s="10"/>
      <c r="D7" s="11"/>
      <c r="E7" s="12">
        <f t="shared" si="0"/>
        <v>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8"/>
      <c r="B8" s="9"/>
      <c r="C8" s="10"/>
      <c r="D8" s="11"/>
      <c r="E8" s="12">
        <f t="shared" si="0"/>
        <v>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13"/>
      <c r="B9" s="9"/>
      <c r="C9" s="10"/>
      <c r="D9" s="11"/>
      <c r="E9" s="12">
        <f t="shared" si="0"/>
        <v>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3"/>
      <c r="B10" s="3"/>
      <c r="C10" s="3"/>
      <c r="D10" s="3"/>
      <c r="E10" s="14">
        <f>SUM(E3:E9)</f>
        <v>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3"/>
      <c r="B11" s="15"/>
      <c r="C11" s="3"/>
      <c r="D11" s="3"/>
      <c r="E11" s="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1" t="s">
        <v>6</v>
      </c>
      <c r="B12" s="4">
        <f>E10*0.0625</f>
        <v>0</v>
      </c>
      <c r="C12" s="3"/>
      <c r="D12" s="3"/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1" t="s">
        <v>7</v>
      </c>
      <c r="B13" s="4" t="s">
        <v>1</v>
      </c>
      <c r="C13" s="5" t="s">
        <v>2</v>
      </c>
      <c r="D13" s="6" t="s">
        <v>3</v>
      </c>
      <c r="E13" s="7" t="s">
        <v>4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8" t="s">
        <v>5</v>
      </c>
      <c r="B14" s="10"/>
      <c r="C14" s="16"/>
      <c r="D14" s="11"/>
      <c r="E14" s="2">
        <f t="shared" ref="E14:E15" si="1">(B14+C14)*2080*D14</f>
        <v>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17"/>
      <c r="B15" s="10"/>
      <c r="C15" s="16"/>
      <c r="D15" s="11"/>
      <c r="E15" s="2">
        <f t="shared" si="1"/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/>
      <c r="B16" s="3"/>
      <c r="C16" s="3"/>
      <c r="D16" s="3"/>
      <c r="E16" s="14">
        <f>SUM(E14:E15)</f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1" t="s">
        <v>8</v>
      </c>
      <c r="B17" s="15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18" t="s">
        <v>9</v>
      </c>
      <c r="B18" s="15"/>
      <c r="C18" s="3"/>
      <c r="D18" s="3"/>
      <c r="E18" s="1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18"/>
      <c r="B19" s="15"/>
      <c r="C19" s="3"/>
      <c r="D19" s="3"/>
      <c r="E19" s="1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18"/>
      <c r="B20" s="15"/>
      <c r="C20" s="3"/>
      <c r="D20" s="3"/>
      <c r="E20" s="1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20"/>
      <c r="B21" s="21"/>
      <c r="C21" s="22"/>
      <c r="D21" s="22"/>
      <c r="E21" s="2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15"/>
      <c r="C22" s="3"/>
      <c r="D22" s="3"/>
      <c r="E22" s="24">
        <f>SUM(E18:E21)</f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 t="s">
        <v>10</v>
      </c>
      <c r="B23" s="3"/>
      <c r="C23" s="3"/>
      <c r="D23" s="3"/>
      <c r="E23" s="2">
        <f>E16+E22</f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</sheetData>
  <conditionalFormatting sqref="E10">
    <cfRule type="cellIs" dxfId="5" priority="1" operator="lessThanOrEqual">
      <formula>1287190.8</formula>
    </cfRule>
  </conditionalFormatting>
  <conditionalFormatting sqref="E16">
    <cfRule type="cellIs" dxfId="4" priority="2" operator="lessThanOrEqual">
      <formula>122589.6</formula>
    </cfRule>
  </conditionalFormatting>
  <conditionalFormatting sqref="E23">
    <cfRule type="expression" dxfId="3" priority="3">
      <formula>$E23&lt;=$B$12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outlinePr summaryBelow="0" summaryRight="0"/>
  </sheetPr>
  <dimension ref="A1:M11"/>
  <sheetViews>
    <sheetView workbookViewId="0"/>
  </sheetViews>
  <sheetFormatPr defaultColWidth="12.5703125" defaultRowHeight="15.75" customHeight="1" x14ac:dyDescent="0.2"/>
  <sheetData>
    <row r="1" spans="1:13" x14ac:dyDescent="0.2">
      <c r="A1" s="25" t="s">
        <v>0</v>
      </c>
      <c r="B1" s="25" t="s">
        <v>11</v>
      </c>
      <c r="C1" s="25" t="s">
        <v>12</v>
      </c>
      <c r="D1" s="25" t="s">
        <v>13</v>
      </c>
      <c r="E1" s="25" t="s">
        <v>14</v>
      </c>
      <c r="F1" s="25" t="s">
        <v>15</v>
      </c>
      <c r="G1" s="25" t="s">
        <v>16</v>
      </c>
      <c r="H1" s="25" t="s">
        <v>17</v>
      </c>
      <c r="I1" s="25" t="s">
        <v>18</v>
      </c>
      <c r="J1" s="26" t="s">
        <v>19</v>
      </c>
      <c r="K1" s="26" t="s">
        <v>20</v>
      </c>
      <c r="L1" s="27" t="s">
        <v>21</v>
      </c>
      <c r="M1" s="25" t="s">
        <v>22</v>
      </c>
    </row>
    <row r="2" spans="1:13" x14ac:dyDescent="0.2">
      <c r="A2" s="28"/>
      <c r="B2" s="29"/>
      <c r="C2" s="30">
        <f t="shared" ref="C2:C8" si="0">B2/2080</f>
        <v>0</v>
      </c>
      <c r="D2" s="31"/>
      <c r="E2" s="30">
        <f t="shared" ref="E2:E8" si="1">C2*D2</f>
        <v>0</v>
      </c>
      <c r="F2" s="32">
        <f t="shared" ref="F2:F8" si="2">E2/(2080-D2)</f>
        <v>0</v>
      </c>
      <c r="G2" s="30">
        <f t="shared" ref="G2:G8" si="3">C2*(2080-D2)</f>
        <v>0</v>
      </c>
      <c r="H2" s="30">
        <f t="shared" ref="H2:H8" si="4">(C2+F2)*(2080-D2)</f>
        <v>0</v>
      </c>
      <c r="I2" s="29"/>
      <c r="J2" s="32">
        <f t="shared" ref="J2:J8" si="5">I2/(2080-D2)</f>
        <v>0</v>
      </c>
      <c r="K2" s="33">
        <f t="shared" ref="K2:K8" si="6">C2</f>
        <v>0</v>
      </c>
      <c r="L2" s="33">
        <f t="shared" ref="L2:L8" si="7">F2+J2</f>
        <v>0</v>
      </c>
      <c r="M2" s="30">
        <f t="shared" ref="M2:M8" si="8">(K2+L2)*(2080-D2)</f>
        <v>0</v>
      </c>
    </row>
    <row r="3" spans="1:13" x14ac:dyDescent="0.2">
      <c r="A3" s="34"/>
      <c r="B3" s="34"/>
      <c r="C3" s="32">
        <f t="shared" si="0"/>
        <v>0</v>
      </c>
      <c r="D3" s="31"/>
      <c r="E3" s="32">
        <f t="shared" si="1"/>
        <v>0</v>
      </c>
      <c r="F3" s="32">
        <f t="shared" si="2"/>
        <v>0</v>
      </c>
      <c r="G3" s="30">
        <f t="shared" si="3"/>
        <v>0</v>
      </c>
      <c r="H3" s="30">
        <f t="shared" si="4"/>
        <v>0</v>
      </c>
      <c r="I3" s="29"/>
      <c r="J3" s="32">
        <f t="shared" si="5"/>
        <v>0</v>
      </c>
      <c r="K3" s="33">
        <f t="shared" si="6"/>
        <v>0</v>
      </c>
      <c r="L3" s="33">
        <f t="shared" si="7"/>
        <v>0</v>
      </c>
      <c r="M3" s="30">
        <f t="shared" si="8"/>
        <v>0</v>
      </c>
    </row>
    <row r="4" spans="1:13" x14ac:dyDescent="0.2">
      <c r="A4" s="34"/>
      <c r="B4" s="34"/>
      <c r="C4" s="32">
        <f t="shared" si="0"/>
        <v>0</v>
      </c>
      <c r="D4" s="31"/>
      <c r="E4" s="32">
        <f t="shared" si="1"/>
        <v>0</v>
      </c>
      <c r="F4" s="32">
        <f t="shared" si="2"/>
        <v>0</v>
      </c>
      <c r="G4" s="30">
        <f t="shared" si="3"/>
        <v>0</v>
      </c>
      <c r="H4" s="30">
        <f t="shared" si="4"/>
        <v>0</v>
      </c>
      <c r="I4" s="29"/>
      <c r="J4" s="32">
        <f t="shared" si="5"/>
        <v>0</v>
      </c>
      <c r="K4" s="33">
        <f t="shared" si="6"/>
        <v>0</v>
      </c>
      <c r="L4" s="33">
        <f t="shared" si="7"/>
        <v>0</v>
      </c>
      <c r="M4" s="30">
        <f t="shared" si="8"/>
        <v>0</v>
      </c>
    </row>
    <row r="5" spans="1:13" x14ac:dyDescent="0.2">
      <c r="A5" s="34"/>
      <c r="B5" s="34"/>
      <c r="C5" s="32">
        <f t="shared" si="0"/>
        <v>0</v>
      </c>
      <c r="D5" s="31"/>
      <c r="E5" s="32">
        <f t="shared" si="1"/>
        <v>0</v>
      </c>
      <c r="F5" s="32">
        <f t="shared" si="2"/>
        <v>0</v>
      </c>
      <c r="G5" s="30">
        <f t="shared" si="3"/>
        <v>0</v>
      </c>
      <c r="H5" s="30">
        <f t="shared" si="4"/>
        <v>0</v>
      </c>
      <c r="I5" s="29"/>
      <c r="J5" s="32">
        <f t="shared" si="5"/>
        <v>0</v>
      </c>
      <c r="K5" s="33">
        <f t="shared" si="6"/>
        <v>0</v>
      </c>
      <c r="L5" s="33">
        <f t="shared" si="7"/>
        <v>0</v>
      </c>
      <c r="M5" s="30">
        <f t="shared" si="8"/>
        <v>0</v>
      </c>
    </row>
    <row r="6" spans="1:13" x14ac:dyDescent="0.2">
      <c r="A6" s="34"/>
      <c r="B6" s="34"/>
      <c r="C6" s="32">
        <f t="shared" si="0"/>
        <v>0</v>
      </c>
      <c r="D6" s="31"/>
      <c r="E6" s="32">
        <f t="shared" si="1"/>
        <v>0</v>
      </c>
      <c r="F6" s="32">
        <f t="shared" si="2"/>
        <v>0</v>
      </c>
      <c r="G6" s="30">
        <f t="shared" si="3"/>
        <v>0</v>
      </c>
      <c r="H6" s="30">
        <f t="shared" si="4"/>
        <v>0</v>
      </c>
      <c r="I6" s="29"/>
      <c r="J6" s="32">
        <f t="shared" si="5"/>
        <v>0</v>
      </c>
      <c r="K6" s="33">
        <f t="shared" si="6"/>
        <v>0</v>
      </c>
      <c r="L6" s="33">
        <f t="shared" si="7"/>
        <v>0</v>
      </c>
      <c r="M6" s="30">
        <f t="shared" si="8"/>
        <v>0</v>
      </c>
    </row>
    <row r="7" spans="1:13" x14ac:dyDescent="0.2">
      <c r="A7" s="34"/>
      <c r="B7" s="34"/>
      <c r="C7" s="32">
        <f t="shared" si="0"/>
        <v>0</v>
      </c>
      <c r="D7" s="35"/>
      <c r="E7" s="32">
        <f t="shared" si="1"/>
        <v>0</v>
      </c>
      <c r="F7" s="32">
        <f t="shared" si="2"/>
        <v>0</v>
      </c>
      <c r="G7" s="30">
        <f t="shared" si="3"/>
        <v>0</v>
      </c>
      <c r="H7" s="30">
        <f t="shared" si="4"/>
        <v>0</v>
      </c>
      <c r="I7" s="36"/>
      <c r="J7" s="32">
        <f t="shared" si="5"/>
        <v>0</v>
      </c>
      <c r="K7" s="33">
        <f t="shared" si="6"/>
        <v>0</v>
      </c>
      <c r="L7" s="33">
        <f t="shared" si="7"/>
        <v>0</v>
      </c>
      <c r="M7" s="30">
        <f t="shared" si="8"/>
        <v>0</v>
      </c>
    </row>
    <row r="8" spans="1:13" x14ac:dyDescent="0.2">
      <c r="A8" s="34"/>
      <c r="B8" s="34"/>
      <c r="C8" s="32">
        <f t="shared" si="0"/>
        <v>0</v>
      </c>
      <c r="D8" s="35"/>
      <c r="E8" s="32">
        <f t="shared" si="1"/>
        <v>0</v>
      </c>
      <c r="F8" s="32">
        <f t="shared" si="2"/>
        <v>0</v>
      </c>
      <c r="G8" s="30">
        <f t="shared" si="3"/>
        <v>0</v>
      </c>
      <c r="H8" s="30">
        <f t="shared" si="4"/>
        <v>0</v>
      </c>
      <c r="I8" s="36"/>
      <c r="J8" s="32">
        <f t="shared" si="5"/>
        <v>0</v>
      </c>
      <c r="K8" s="33">
        <f t="shared" si="6"/>
        <v>0</v>
      </c>
      <c r="L8" s="33">
        <f t="shared" si="7"/>
        <v>0</v>
      </c>
      <c r="M8" s="30">
        <f t="shared" si="8"/>
        <v>0</v>
      </c>
    </row>
    <row r="9" spans="1:13" x14ac:dyDescent="0.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3" x14ac:dyDescent="0.2">
      <c r="A10" s="35" t="s">
        <v>23</v>
      </c>
      <c r="B10" s="38"/>
      <c r="C10" s="35"/>
      <c r="D10" s="35"/>
      <c r="E10" s="35"/>
      <c r="F10" s="37"/>
      <c r="G10" s="37"/>
      <c r="H10" s="37"/>
      <c r="I10" s="37"/>
      <c r="J10" s="37"/>
      <c r="K10" s="37"/>
      <c r="L10" s="37"/>
      <c r="M10" s="37"/>
    </row>
    <row r="11" spans="1:13" x14ac:dyDescent="0.2">
      <c r="A11" s="39" t="s">
        <v>24</v>
      </c>
      <c r="B11" s="40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7E1CD"/>
    <outlinePr summaryBelow="0" summaryRight="0"/>
  </sheetPr>
  <dimension ref="A1:Z989"/>
  <sheetViews>
    <sheetView workbookViewId="0"/>
  </sheetViews>
  <sheetFormatPr defaultColWidth="12.5703125" defaultRowHeight="15.75" customHeight="1" x14ac:dyDescent="0.2"/>
  <cols>
    <col min="1" max="1" width="36.140625" customWidth="1"/>
  </cols>
  <sheetData>
    <row r="1" spans="1:26" ht="15.75" customHeight="1" x14ac:dyDescent="0.25">
      <c r="A1" s="1"/>
      <c r="B1" s="2"/>
      <c r="C1" s="3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1" t="s">
        <v>7</v>
      </c>
      <c r="B2" s="4" t="s">
        <v>1</v>
      </c>
      <c r="C2" s="5" t="s">
        <v>2</v>
      </c>
      <c r="D2" s="6" t="s">
        <v>3</v>
      </c>
      <c r="E2" s="7" t="s">
        <v>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41" t="str">
        <f>'Sample Rate Calculator'!A2</f>
        <v>Staff Attorney</v>
      </c>
      <c r="B3" s="42">
        <f>'Sample Rate Calculator'!K2</f>
        <v>43.269230769230766</v>
      </c>
      <c r="C3" s="43">
        <f>'Sample Rate Calculator'!L2</f>
        <v>14.022435897435898</v>
      </c>
      <c r="D3" s="11">
        <v>1</v>
      </c>
      <c r="E3" s="12">
        <f>(B3+C3)*(2080-'Rate Calculator'!$D$2)*D3</f>
        <v>119166.66666666666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41" t="str">
        <f>'Sample Rate Calculator'!A2</f>
        <v>Staff Attorney</v>
      </c>
      <c r="B4" s="42">
        <f>'Sample Rate Calculator'!K2</f>
        <v>43.269230769230766</v>
      </c>
      <c r="C4" s="43">
        <f>'Sample Rate Calculator'!L2</f>
        <v>14.022435897435898</v>
      </c>
      <c r="D4" s="11">
        <v>1</v>
      </c>
      <c r="E4" s="12">
        <f>(B4+C4)*(2080-'Rate Calculator'!$D$2)*D4</f>
        <v>119166.66666666666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41" t="str">
        <f>'Sample Rate Calculator'!A2</f>
        <v>Staff Attorney</v>
      </c>
      <c r="B5" s="42">
        <f>'Sample Rate Calculator'!K2</f>
        <v>43.269230769230766</v>
      </c>
      <c r="C5" s="43">
        <f>'Sample Rate Calculator'!L2</f>
        <v>14.022435897435898</v>
      </c>
      <c r="D5" s="11">
        <v>1</v>
      </c>
      <c r="E5" s="12">
        <f>(B5+C5)*(2080-'Rate Calculator'!$D$2)*D5</f>
        <v>119166.66666666666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44" t="str">
        <f>'Sample Rate Calculator'!A3</f>
        <v>Clerk</v>
      </c>
      <c r="B6" s="42">
        <f>'Sample Rate Calculator'!K3</f>
        <v>28.846153846153847</v>
      </c>
      <c r="C6" s="43">
        <f>'Sample Rate Calculator'!L3</f>
        <v>12.820512820512819</v>
      </c>
      <c r="D6" s="11">
        <v>0.5</v>
      </c>
      <c r="E6" s="12">
        <f t="shared" ref="E6:E9" si="0">(B6+C6)*2080*D6</f>
        <v>43333.333333333328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44" t="str">
        <f>'Sample Rate Calculator'!A4</f>
        <v>Paralegal</v>
      </c>
      <c r="B7" s="42">
        <f>'Sample Rate Calculator'!K4</f>
        <v>28.846153846153847</v>
      </c>
      <c r="C7" s="43">
        <f>'Sample Rate Calculator'!L4</f>
        <v>12.820512820512819</v>
      </c>
      <c r="D7" s="11">
        <v>0.5</v>
      </c>
      <c r="E7" s="12">
        <f t="shared" si="0"/>
        <v>43333.333333333328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44" t="str">
        <f>'Sample Rate Calculator'!A5</f>
        <v>Supervising Attorney</v>
      </c>
      <c r="B8" s="42">
        <f>'Sample Rate Calculator'!K5</f>
        <v>57.692307692307693</v>
      </c>
      <c r="C8" s="43">
        <f>'Sample Rate Calculator'!L5</f>
        <v>22.094926350245501</v>
      </c>
      <c r="D8" s="11">
        <v>0.5</v>
      </c>
      <c r="E8" s="12">
        <f t="shared" si="0"/>
        <v>82978.723404255317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19" t="str">
        <f>'Sample Rate Calculator'!A6</f>
        <v>Director</v>
      </c>
      <c r="B9" s="42">
        <f>'Sample Rate Calculator'!K6</f>
        <v>72.115384615384613</v>
      </c>
      <c r="C9" s="43">
        <f>'Sample Rate Calculator'!L6</f>
        <v>23.629296235679213</v>
      </c>
      <c r="D9" s="11">
        <v>0.2</v>
      </c>
      <c r="E9" s="12">
        <f t="shared" si="0"/>
        <v>39829.78723404256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3"/>
      <c r="B10" s="3"/>
      <c r="C10" s="3"/>
      <c r="D10" s="3"/>
      <c r="E10" s="14">
        <f>SUM(E3:E9)</f>
        <v>566975.17730496451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3"/>
      <c r="B11" s="15"/>
      <c r="C11" s="3"/>
      <c r="D11" s="3"/>
      <c r="E11" s="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1" t="s">
        <v>6</v>
      </c>
      <c r="B12" s="4">
        <f>E10*0.0625</f>
        <v>35435.948581560282</v>
      </c>
      <c r="C12" s="3"/>
      <c r="D12" s="3"/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1" t="s">
        <v>7</v>
      </c>
      <c r="B13" s="4" t="s">
        <v>1</v>
      </c>
      <c r="C13" s="5" t="s">
        <v>2</v>
      </c>
      <c r="D13" s="6" t="s">
        <v>3</v>
      </c>
      <c r="E13" s="7" t="s">
        <v>4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19" t="str">
        <f>'Sample Rate Calculator'!A7</f>
        <v>Accountant</v>
      </c>
      <c r="B14" s="43">
        <f>'Sample Rate Calculator'!K7</f>
        <v>31.25</v>
      </c>
      <c r="C14" s="43">
        <f>'Sample Rate Calculator'!L7</f>
        <v>13.020833333333332</v>
      </c>
      <c r="D14" s="11">
        <v>0.1</v>
      </c>
      <c r="E14" s="2">
        <f t="shared" ref="E14:E15" si="1">(B14+C14)*2080*D14</f>
        <v>9208.3333333333339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19" t="str">
        <f>'Sample Rate Calculator'!A8</f>
        <v>CEO</v>
      </c>
      <c r="B15" s="43">
        <f>'Sample Rate Calculator'!K8</f>
        <v>96.15384615384616</v>
      </c>
      <c r="C15" s="43">
        <f>'Sample Rate Calculator'!L8</f>
        <v>26.186579378068743</v>
      </c>
      <c r="D15" s="11">
        <v>0.02</v>
      </c>
      <c r="E15" s="2">
        <f t="shared" si="1"/>
        <v>5089.3617021276596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/>
      <c r="B16" s="3"/>
      <c r="C16" s="3"/>
      <c r="D16" s="3"/>
      <c r="E16" s="14">
        <f>SUM(E14:E15)</f>
        <v>14297.695035460994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1" t="s">
        <v>8</v>
      </c>
      <c r="B17" s="15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18" t="s">
        <v>25</v>
      </c>
      <c r="B18" s="15"/>
      <c r="C18" s="3"/>
      <c r="D18" s="3"/>
      <c r="E18" s="19">
        <v>12000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18" t="s">
        <v>26</v>
      </c>
      <c r="B19" s="15"/>
      <c r="C19" s="3"/>
      <c r="D19" s="3"/>
      <c r="E19" s="19">
        <v>3000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18" t="s">
        <v>27</v>
      </c>
      <c r="B20" s="15"/>
      <c r="C20" s="3"/>
      <c r="D20" s="3"/>
      <c r="E20" s="19">
        <v>3000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20"/>
      <c r="B21" s="21"/>
      <c r="C21" s="22"/>
      <c r="D21" s="22"/>
      <c r="E21" s="2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15"/>
      <c r="C22" s="3"/>
      <c r="D22" s="3"/>
      <c r="E22" s="24">
        <f>SUM(E18:E21)</f>
        <v>18000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 t="s">
        <v>10</v>
      </c>
      <c r="B23" s="3"/>
      <c r="C23" s="3"/>
      <c r="D23" s="3"/>
      <c r="E23" s="2">
        <f>E16+E22</f>
        <v>32297.695035460994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</sheetData>
  <conditionalFormatting sqref="E10">
    <cfRule type="cellIs" dxfId="2" priority="1" operator="lessThanOrEqual">
      <formula>1287190.8</formula>
    </cfRule>
  </conditionalFormatting>
  <conditionalFormatting sqref="E16">
    <cfRule type="cellIs" dxfId="1" priority="2" operator="lessThanOrEqual">
      <formula>122589.6</formula>
    </cfRule>
  </conditionalFormatting>
  <conditionalFormatting sqref="E23">
    <cfRule type="expression" dxfId="0" priority="3">
      <formula>$E23&lt;=$B$12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7E1CD"/>
    <outlinePr summaryBelow="0" summaryRight="0"/>
  </sheetPr>
  <dimension ref="A1:M11"/>
  <sheetViews>
    <sheetView workbookViewId="0"/>
  </sheetViews>
  <sheetFormatPr defaultColWidth="12.5703125" defaultRowHeight="15.75" customHeight="1" x14ac:dyDescent="0.2"/>
  <sheetData>
    <row r="1" spans="1:13" x14ac:dyDescent="0.2">
      <c r="A1" s="25" t="s">
        <v>7</v>
      </c>
      <c r="B1" s="25" t="s">
        <v>11</v>
      </c>
      <c r="C1" s="25" t="s">
        <v>12</v>
      </c>
      <c r="D1" s="25" t="s">
        <v>28</v>
      </c>
      <c r="E1" s="25" t="s">
        <v>14</v>
      </c>
      <c r="F1" s="25" t="s">
        <v>15</v>
      </c>
      <c r="G1" s="25" t="s">
        <v>16</v>
      </c>
      <c r="H1" s="25" t="s">
        <v>17</v>
      </c>
      <c r="I1" s="26" t="s">
        <v>29</v>
      </c>
      <c r="J1" s="26" t="s">
        <v>19</v>
      </c>
      <c r="K1" s="26" t="s">
        <v>20</v>
      </c>
      <c r="L1" s="27" t="s">
        <v>21</v>
      </c>
      <c r="M1" s="25" t="s">
        <v>22</v>
      </c>
    </row>
    <row r="2" spans="1:13" x14ac:dyDescent="0.2">
      <c r="A2" s="28" t="s">
        <v>30</v>
      </c>
      <c r="B2" s="29">
        <v>90000</v>
      </c>
      <c r="C2" s="30">
        <f t="shared" ref="C2:C8" si="0">B2/2080</f>
        <v>43.269230769230766</v>
      </c>
      <c r="D2" s="31">
        <v>160</v>
      </c>
      <c r="E2" s="30">
        <f t="shared" ref="E2:E8" si="1">C2*D2</f>
        <v>6923.0769230769229</v>
      </c>
      <c r="F2" s="32">
        <f t="shared" ref="F2:F8" si="2">E2/(2080-D2)</f>
        <v>3.6057692307692308</v>
      </c>
      <c r="G2" s="30">
        <f t="shared" ref="G2:G8" si="3">C2*(2080-D2)</f>
        <v>83076.923076923078</v>
      </c>
      <c r="H2" s="30">
        <f t="shared" ref="H2:H8" si="4">(C2+F2)*(2080-D2)</f>
        <v>90000</v>
      </c>
      <c r="I2" s="30">
        <v>20000</v>
      </c>
      <c r="J2" s="32">
        <f t="shared" ref="J2:J8" si="5">I2/(2080-D2)</f>
        <v>10.416666666666666</v>
      </c>
      <c r="K2" s="33">
        <f t="shared" ref="K2:K8" si="6">C2</f>
        <v>43.269230769230766</v>
      </c>
      <c r="L2" s="33">
        <f t="shared" ref="L2:L8" si="7">F2+J2</f>
        <v>14.022435897435898</v>
      </c>
      <c r="M2" s="30">
        <f t="shared" ref="M2:M8" si="8">(K2+L2)*(2080-D2)</f>
        <v>110000</v>
      </c>
    </row>
    <row r="3" spans="1:13" x14ac:dyDescent="0.2">
      <c r="A3" s="34" t="s">
        <v>31</v>
      </c>
      <c r="B3" s="34">
        <v>60000</v>
      </c>
      <c r="C3" s="32">
        <f t="shared" si="0"/>
        <v>28.846153846153847</v>
      </c>
      <c r="D3" s="31">
        <v>160</v>
      </c>
      <c r="E3" s="32">
        <f t="shared" si="1"/>
        <v>4615.3846153846152</v>
      </c>
      <c r="F3" s="32">
        <f t="shared" si="2"/>
        <v>2.4038461538461537</v>
      </c>
      <c r="G3" s="30">
        <f t="shared" si="3"/>
        <v>55384.615384615383</v>
      </c>
      <c r="H3" s="30">
        <f t="shared" si="4"/>
        <v>60000</v>
      </c>
      <c r="I3" s="30">
        <v>20000</v>
      </c>
      <c r="J3" s="32">
        <f t="shared" si="5"/>
        <v>10.416666666666666</v>
      </c>
      <c r="K3" s="33">
        <f t="shared" si="6"/>
        <v>28.846153846153847</v>
      </c>
      <c r="L3" s="33">
        <f t="shared" si="7"/>
        <v>12.820512820512819</v>
      </c>
      <c r="M3" s="30">
        <f t="shared" si="8"/>
        <v>80000</v>
      </c>
    </row>
    <row r="4" spans="1:13" x14ac:dyDescent="0.2">
      <c r="A4" s="34" t="s">
        <v>32</v>
      </c>
      <c r="B4" s="34">
        <v>60000</v>
      </c>
      <c r="C4" s="32">
        <f t="shared" si="0"/>
        <v>28.846153846153847</v>
      </c>
      <c r="D4" s="31">
        <v>160</v>
      </c>
      <c r="E4" s="32">
        <f t="shared" si="1"/>
        <v>4615.3846153846152</v>
      </c>
      <c r="F4" s="32">
        <f t="shared" si="2"/>
        <v>2.4038461538461537</v>
      </c>
      <c r="G4" s="30">
        <f t="shared" si="3"/>
        <v>55384.615384615383</v>
      </c>
      <c r="H4" s="30">
        <f t="shared" si="4"/>
        <v>60000</v>
      </c>
      <c r="I4" s="30">
        <v>20000</v>
      </c>
      <c r="J4" s="32">
        <f t="shared" si="5"/>
        <v>10.416666666666666</v>
      </c>
      <c r="K4" s="33">
        <f t="shared" si="6"/>
        <v>28.846153846153847</v>
      </c>
      <c r="L4" s="33">
        <f t="shared" si="7"/>
        <v>12.820512820512819</v>
      </c>
      <c r="M4" s="30">
        <f t="shared" si="8"/>
        <v>80000</v>
      </c>
    </row>
    <row r="5" spans="1:13" x14ac:dyDescent="0.2">
      <c r="A5" s="34" t="s">
        <v>33</v>
      </c>
      <c r="B5" s="34">
        <v>120000</v>
      </c>
      <c r="C5" s="32">
        <f t="shared" si="0"/>
        <v>57.692307692307693</v>
      </c>
      <c r="D5" s="31">
        <v>200</v>
      </c>
      <c r="E5" s="32">
        <f t="shared" si="1"/>
        <v>11538.461538461539</v>
      </c>
      <c r="F5" s="32">
        <f t="shared" si="2"/>
        <v>6.1374795417348613</v>
      </c>
      <c r="G5" s="30">
        <f t="shared" si="3"/>
        <v>108461.53846153847</v>
      </c>
      <c r="H5" s="30">
        <f t="shared" si="4"/>
        <v>120000</v>
      </c>
      <c r="I5" s="30">
        <v>30000</v>
      </c>
      <c r="J5" s="32">
        <f t="shared" si="5"/>
        <v>15.957446808510639</v>
      </c>
      <c r="K5" s="33">
        <f t="shared" si="6"/>
        <v>57.692307692307693</v>
      </c>
      <c r="L5" s="33">
        <f t="shared" si="7"/>
        <v>22.094926350245501</v>
      </c>
      <c r="M5" s="30">
        <f t="shared" si="8"/>
        <v>150000</v>
      </c>
    </row>
    <row r="6" spans="1:13" x14ac:dyDescent="0.2">
      <c r="A6" s="34" t="s">
        <v>34</v>
      </c>
      <c r="B6" s="34">
        <v>150000</v>
      </c>
      <c r="C6" s="32">
        <f t="shared" si="0"/>
        <v>72.115384615384613</v>
      </c>
      <c r="D6" s="31">
        <v>200</v>
      </c>
      <c r="E6" s="32">
        <f t="shared" si="1"/>
        <v>14423.076923076922</v>
      </c>
      <c r="F6" s="32">
        <f t="shared" si="2"/>
        <v>7.6718494271685751</v>
      </c>
      <c r="G6" s="30">
        <f t="shared" si="3"/>
        <v>135576.92307692306</v>
      </c>
      <c r="H6" s="30">
        <f t="shared" si="4"/>
        <v>150000</v>
      </c>
      <c r="I6" s="30">
        <v>30000</v>
      </c>
      <c r="J6" s="32">
        <f t="shared" si="5"/>
        <v>15.957446808510639</v>
      </c>
      <c r="K6" s="33">
        <f t="shared" si="6"/>
        <v>72.115384615384613</v>
      </c>
      <c r="L6" s="33">
        <f t="shared" si="7"/>
        <v>23.629296235679213</v>
      </c>
      <c r="M6" s="30">
        <f t="shared" si="8"/>
        <v>180000</v>
      </c>
    </row>
    <row r="7" spans="1:13" x14ac:dyDescent="0.2">
      <c r="A7" s="34" t="s">
        <v>35</v>
      </c>
      <c r="B7" s="34">
        <v>65000</v>
      </c>
      <c r="C7" s="32">
        <f t="shared" si="0"/>
        <v>31.25</v>
      </c>
      <c r="D7" s="35">
        <v>160</v>
      </c>
      <c r="E7" s="32">
        <f t="shared" si="1"/>
        <v>5000</v>
      </c>
      <c r="F7" s="32">
        <f t="shared" si="2"/>
        <v>2.6041666666666665</v>
      </c>
      <c r="G7" s="30">
        <f t="shared" si="3"/>
        <v>60000</v>
      </c>
      <c r="H7" s="30">
        <f t="shared" si="4"/>
        <v>64999.999999999993</v>
      </c>
      <c r="I7" s="45">
        <v>20000</v>
      </c>
      <c r="J7" s="32">
        <f t="shared" si="5"/>
        <v>10.416666666666666</v>
      </c>
      <c r="K7" s="33">
        <f t="shared" si="6"/>
        <v>31.25</v>
      </c>
      <c r="L7" s="33">
        <f t="shared" si="7"/>
        <v>13.020833333333332</v>
      </c>
      <c r="M7" s="30">
        <f t="shared" si="8"/>
        <v>84999.999999999985</v>
      </c>
    </row>
    <row r="8" spans="1:13" x14ac:dyDescent="0.2">
      <c r="A8" s="34" t="s">
        <v>36</v>
      </c>
      <c r="B8" s="34">
        <v>200000</v>
      </c>
      <c r="C8" s="32">
        <f t="shared" si="0"/>
        <v>96.15384615384616</v>
      </c>
      <c r="D8" s="35">
        <v>200</v>
      </c>
      <c r="E8" s="32">
        <f t="shared" si="1"/>
        <v>19230.76923076923</v>
      </c>
      <c r="F8" s="32">
        <f t="shared" si="2"/>
        <v>10.229132569558102</v>
      </c>
      <c r="G8" s="30">
        <f t="shared" si="3"/>
        <v>180769.23076923078</v>
      </c>
      <c r="H8" s="30">
        <f t="shared" si="4"/>
        <v>200000.00000000003</v>
      </c>
      <c r="I8" s="45">
        <v>30000</v>
      </c>
      <c r="J8" s="32">
        <f t="shared" si="5"/>
        <v>15.957446808510639</v>
      </c>
      <c r="K8" s="33">
        <f t="shared" si="6"/>
        <v>96.15384615384616</v>
      </c>
      <c r="L8" s="33">
        <f t="shared" si="7"/>
        <v>26.186579378068743</v>
      </c>
      <c r="M8" s="30">
        <f t="shared" si="8"/>
        <v>230000.00000000003</v>
      </c>
    </row>
    <row r="9" spans="1:13" x14ac:dyDescent="0.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3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3" x14ac:dyDescent="0.2">
      <c r="A11" s="39"/>
      <c r="B11" s="39" t="s">
        <v>37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Template Budget</vt:lpstr>
      <vt:lpstr>Rate Calculator</vt:lpstr>
      <vt:lpstr>Sample Budget</vt:lpstr>
      <vt:lpstr>Sample Rate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Katie Ward</cp:lastModifiedBy>
  <dcterms:modified xsi:type="dcterms:W3CDTF">2026-06-30T01:15:00Z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2026-06-30T01:14:43Z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d0b469fc-bbe1-4e3a-a496-58a9e7bb1d92</vt:lpwstr>
  </property>
  <property fmtid="{D5CDD505-2E9C-101B-9397-08002B2CF9AE}" pid="7" name="MSIP_Label_defa4170-0d19-0005-0004-bc88714345d2_ActionId">
    <vt:lpwstr>d5358c82-834e-4338-a864-29ae40b35c18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